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Marketing Communications\TECHNICAL MARKETING\Content Team\jack.johnson\Additional Resources PDFs\Kemet\8-17-17\"/>
    </mc:Choice>
  </mc:AlternateContent>
  <bookViews>
    <workbookView xWindow="0" yWindow="0" windowWidth="21600" windowHeight="9840"/>
  </bookViews>
  <sheets>
    <sheet name="T545 SSD Cap calcularor" sheetId="3" r:id="rId1"/>
  </sheets>
  <definedNames>
    <definedName name="_xlnm._FilterDatabase" localSheetId="0" hidden="1">'T545 SSD Cap calcularor'!$E$1:$P$18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3" l="1"/>
  <c r="I18" i="3"/>
  <c r="H18" i="3" s="1"/>
  <c r="S17" i="3"/>
  <c r="I17" i="3"/>
  <c r="H17" i="3" s="1"/>
  <c r="S16" i="3"/>
  <c r="I16" i="3"/>
  <c r="H16" i="3" s="1"/>
  <c r="S15" i="3"/>
  <c r="I15" i="3"/>
  <c r="H15" i="3" s="1"/>
  <c r="S14" i="3"/>
  <c r="I14" i="3"/>
  <c r="H14" i="3" s="1"/>
  <c r="S13" i="3"/>
  <c r="I13" i="3"/>
  <c r="H13" i="3" s="1"/>
  <c r="S12" i="3"/>
  <c r="I12" i="3"/>
  <c r="H12" i="3" s="1"/>
  <c r="S11" i="3"/>
  <c r="I11" i="3"/>
  <c r="H11" i="3" s="1"/>
  <c r="S10" i="3"/>
  <c r="I10" i="3"/>
  <c r="H10" i="3" s="1"/>
  <c r="S9" i="3"/>
  <c r="I9" i="3"/>
  <c r="H9" i="3"/>
  <c r="S8" i="3"/>
  <c r="I8" i="3"/>
  <c r="H8" i="3" s="1"/>
  <c r="S7" i="3"/>
  <c r="I7" i="3"/>
  <c r="H7" i="3" s="1"/>
  <c r="S6" i="3"/>
  <c r="I6" i="3"/>
  <c r="H6" i="3" s="1"/>
  <c r="S5" i="3"/>
  <c r="I5" i="3"/>
  <c r="H5" i="3" s="1"/>
  <c r="I4" i="3" l="1"/>
  <c r="H4" i="3" s="1"/>
  <c r="S4" i="3"/>
  <c r="S3" i="3" l="1"/>
  <c r="I3" i="3"/>
  <c r="H3" i="3" s="1"/>
  <c r="I2" i="3" l="1"/>
  <c r="H2" i="3" s="1"/>
  <c r="S2" i="3"/>
  <c r="B8" i="3" l="1"/>
  <c r="B9" i="3"/>
  <c r="B10" i="3" s="1"/>
  <c r="M12" i="3" l="1"/>
  <c r="N12" i="3" s="1"/>
  <c r="M11" i="3"/>
  <c r="N11" i="3" s="1"/>
  <c r="M18" i="3"/>
  <c r="N18" i="3" s="1"/>
  <c r="M17" i="3"/>
  <c r="N17" i="3" s="1"/>
  <c r="M10" i="3"/>
  <c r="N10" i="3" s="1"/>
  <c r="M9" i="3"/>
  <c r="N9" i="3" s="1"/>
  <c r="M8" i="3"/>
  <c r="N8" i="3" s="1"/>
  <c r="M7" i="3"/>
  <c r="N7" i="3" s="1"/>
  <c r="M14" i="3"/>
  <c r="N14" i="3" s="1"/>
  <c r="M13" i="3"/>
  <c r="N13" i="3" s="1"/>
  <c r="M16" i="3"/>
  <c r="N16" i="3" s="1"/>
  <c r="M15" i="3"/>
  <c r="N15" i="3" s="1"/>
  <c r="M6" i="3"/>
  <c r="N6" i="3" s="1"/>
  <c r="M5" i="3"/>
  <c r="N5" i="3" s="1"/>
  <c r="F17" i="3"/>
  <c r="K17" i="3" s="1"/>
  <c r="F16" i="3"/>
  <c r="K16" i="3" s="1"/>
  <c r="O16" i="3" s="1"/>
  <c r="F9" i="3"/>
  <c r="K9" i="3" s="1"/>
  <c r="F8" i="3"/>
  <c r="K8" i="3" s="1"/>
  <c r="F15" i="3"/>
  <c r="K15" i="3" s="1"/>
  <c r="O15" i="3" s="1"/>
  <c r="F14" i="3"/>
  <c r="K14" i="3" s="1"/>
  <c r="F7" i="3"/>
  <c r="K7" i="3" s="1"/>
  <c r="F6" i="3"/>
  <c r="K6" i="3" s="1"/>
  <c r="O6" i="3" s="1"/>
  <c r="F5" i="3"/>
  <c r="K5" i="3" s="1"/>
  <c r="F18" i="3"/>
  <c r="K18" i="3" s="1"/>
  <c r="F11" i="3"/>
  <c r="K11" i="3" s="1"/>
  <c r="F10" i="3"/>
  <c r="K10" i="3" s="1"/>
  <c r="O10" i="3" s="1"/>
  <c r="F13" i="3"/>
  <c r="K13" i="3" s="1"/>
  <c r="O13" i="3" s="1"/>
  <c r="F12" i="3"/>
  <c r="K12" i="3" s="1"/>
  <c r="F4" i="3"/>
  <c r="K4" i="3" s="1"/>
  <c r="M4" i="3"/>
  <c r="N4" i="3" s="1"/>
  <c r="M3" i="3"/>
  <c r="N3" i="3" s="1"/>
  <c r="F3" i="3"/>
  <c r="K3" i="3" s="1"/>
  <c r="F2" i="3"/>
  <c r="K2" i="3" s="1"/>
  <c r="M2" i="3"/>
  <c r="N2" i="3" s="1"/>
  <c r="O18" i="3" l="1"/>
  <c r="T18" i="3" s="1"/>
  <c r="O8" i="3"/>
  <c r="E8" i="3" s="1"/>
  <c r="O5" i="3"/>
  <c r="T5" i="3" s="1"/>
  <c r="O9" i="3"/>
  <c r="T9" i="3" s="1"/>
  <c r="O12" i="3"/>
  <c r="E12" i="3" s="1"/>
  <c r="O14" i="3"/>
  <c r="T14" i="3" s="1"/>
  <c r="O17" i="3"/>
  <c r="T17" i="3" s="1"/>
  <c r="O11" i="3"/>
  <c r="E11" i="3" s="1"/>
  <c r="T13" i="3"/>
  <c r="E13" i="3"/>
  <c r="T15" i="3"/>
  <c r="E15" i="3"/>
  <c r="E18" i="3"/>
  <c r="T16" i="3"/>
  <c r="E16" i="3"/>
  <c r="E10" i="3"/>
  <c r="T10" i="3"/>
  <c r="E6" i="3"/>
  <c r="T6" i="3"/>
  <c r="T8" i="3"/>
  <c r="T11" i="3"/>
  <c r="O7" i="3"/>
  <c r="O3" i="3"/>
  <c r="O4" i="3"/>
  <c r="O2" i="3"/>
  <c r="E2" i="3" s="1"/>
  <c r="E5" i="3" l="1"/>
  <c r="E9" i="3"/>
  <c r="E14" i="3"/>
  <c r="T12" i="3"/>
  <c r="E17" i="3"/>
  <c r="T7" i="3"/>
  <c r="E7" i="3"/>
  <c r="T4" i="3"/>
  <c r="E4" i="3"/>
  <c r="T3" i="3"/>
  <c r="T2" i="3"/>
</calcChain>
</file>

<file path=xl/sharedStrings.xml><?xml version="1.0" encoding="utf-8"?>
<sst xmlns="http://schemas.openxmlformats.org/spreadsheetml/2006/main" count="99" uniqueCount="58">
  <si>
    <t xml:space="preserve"> </t>
    <phoneticPr fontId="1" type="noConversion"/>
  </si>
  <si>
    <t>ms</t>
    <phoneticPr fontId="1" type="noConversion"/>
  </si>
  <si>
    <t>Volt</t>
    <phoneticPr fontId="1" type="noConversion"/>
  </si>
  <si>
    <t>mm</t>
    <phoneticPr fontId="1" type="noConversion"/>
  </si>
  <si>
    <t>Watt</t>
    <phoneticPr fontId="1" type="noConversion"/>
  </si>
  <si>
    <t>mJ</t>
    <phoneticPr fontId="1" type="noConversion"/>
  </si>
  <si>
    <t>uF</t>
    <phoneticPr fontId="1" type="noConversion"/>
  </si>
  <si>
    <t>H/7360-20</t>
  </si>
  <si>
    <t>T545H108M006ATE055</t>
  </si>
  <si>
    <t>T545H158M006ATE055</t>
  </si>
  <si>
    <t>W/7343-15</t>
  </si>
  <si>
    <t>V/7343-20</t>
  </si>
  <si>
    <t>Y/7343- 40</t>
  </si>
  <si>
    <t>X/7343- 43</t>
  </si>
  <si>
    <t>T545V227M010ATE045</t>
  </si>
  <si>
    <t>T545Y337M010ATE035</t>
  </si>
  <si>
    <t>T545W476M016ATE045</t>
  </si>
  <si>
    <t>T545H187M016ATE055</t>
  </si>
  <si>
    <t>T545V476M020ATE090</t>
  </si>
  <si>
    <t>H(mm)</t>
    <phoneticPr fontId="1" type="noConversion"/>
  </si>
  <si>
    <t>Vr(Volt)</t>
    <phoneticPr fontId="1" type="noConversion"/>
  </si>
  <si>
    <t>C(uF)</t>
    <phoneticPr fontId="1" type="noConversion"/>
  </si>
  <si>
    <t>Qty</t>
    <phoneticPr fontId="1" type="noConversion"/>
  </si>
  <si>
    <t>KEMET P/N</t>
    <phoneticPr fontId="1" type="noConversion"/>
  </si>
  <si>
    <t>8.26</t>
  </si>
  <si>
    <t>6.54</t>
  </si>
  <si>
    <t>4.84</t>
  </si>
  <si>
    <t>V/7343-20</t>
    <phoneticPr fontId="1" type="noConversion"/>
  </si>
  <si>
    <t>T545V476M016ATE070</t>
    <phoneticPr fontId="1" type="noConversion"/>
  </si>
  <si>
    <t>T545X157M016ATE040</t>
    <phoneticPr fontId="1" type="noConversion"/>
  </si>
  <si>
    <t>8.27</t>
  </si>
  <si>
    <t>4.85</t>
  </si>
  <si>
    <t>Courtyard 
Lc (mm)</t>
    <phoneticPr fontId="1" type="noConversion"/>
  </si>
  <si>
    <t>Courtyard
Wc(mm)</t>
    <phoneticPr fontId="1" type="noConversion"/>
  </si>
  <si>
    <r>
      <t>LcxWc 
( mm</t>
    </r>
    <r>
      <rPr>
        <b/>
        <vertAlign val="superscript"/>
        <sz val="12"/>
        <color theme="2" tint="-0.749992370372631"/>
        <rFont val="Calibri Light"/>
        <family val="2"/>
      </rPr>
      <t>2)</t>
    </r>
    <phoneticPr fontId="1" type="noConversion"/>
  </si>
  <si>
    <t>Suitable 
P/N</t>
    <phoneticPr fontId="1" type="noConversion"/>
  </si>
  <si>
    <t>T545W477M006ATE035</t>
    <phoneticPr fontId="1" type="noConversion"/>
  </si>
  <si>
    <t>Charge voltage                V1=</t>
    <phoneticPr fontId="1" type="noConversion"/>
  </si>
  <si>
    <t>Stop voltage                     V2=</t>
    <phoneticPr fontId="1" type="noConversion"/>
  </si>
  <si>
    <t>Total hold up time             T=</t>
    <phoneticPr fontId="1" type="noConversion"/>
  </si>
  <si>
    <t>Please fill in below application 
information in yellow column</t>
    <phoneticPr fontId="1" type="noConversion"/>
  </si>
  <si>
    <r>
      <t>Cap height limination      H</t>
    </r>
    <r>
      <rPr>
        <sz val="12"/>
        <color theme="1"/>
        <rFont val="新細明體"/>
        <family val="1"/>
        <charset val="136"/>
      </rPr>
      <t>≦</t>
    </r>
    <phoneticPr fontId="1" type="noConversion"/>
  </si>
  <si>
    <t>T545X337M016ATE025</t>
    <phoneticPr fontId="1" type="noConversion"/>
  </si>
  <si>
    <t>T545V337M006ATE045</t>
    <phoneticPr fontId="1" type="noConversion"/>
  </si>
  <si>
    <t>T545W477M006ATE055</t>
    <phoneticPr fontId="1" type="noConversion"/>
  </si>
  <si>
    <t>T545V477M006ATE055</t>
    <phoneticPr fontId="1" type="noConversion"/>
  </si>
  <si>
    <t>H/7360-20</t>
    <phoneticPr fontId="1" type="noConversion"/>
  </si>
  <si>
    <t>Case Size</t>
    <phoneticPr fontId="1" type="noConversion"/>
  </si>
  <si>
    <t>Cap Qty</t>
    <phoneticPr fontId="1" type="noConversion"/>
  </si>
  <si>
    <t>Output Power                    P=</t>
    <phoneticPr fontId="1" type="noConversion"/>
  </si>
  <si>
    <t xml:space="preserve"> Total Energy                      E=</t>
    <phoneticPr fontId="1" type="noConversion"/>
  </si>
  <si>
    <t>Minimum                          Vr=</t>
    <phoneticPr fontId="1" type="noConversion"/>
  </si>
  <si>
    <t>Total Capacitance              C=</t>
    <phoneticPr fontId="1" type="noConversion"/>
  </si>
  <si>
    <r>
      <t>total area 
for Caps (mm</t>
    </r>
    <r>
      <rPr>
        <b/>
        <vertAlign val="superscript"/>
        <sz val="8"/>
        <color theme="1"/>
        <rFont val="Calibri Light"/>
        <family val="2"/>
      </rPr>
      <t>2</t>
    </r>
    <r>
      <rPr>
        <b/>
        <sz val="10"/>
        <color theme="1"/>
        <rFont val="Calibri Light"/>
        <family val="2"/>
      </rPr>
      <t>)</t>
    </r>
    <phoneticPr fontId="1" type="noConversion"/>
  </si>
  <si>
    <t>T545X227M016ATE035</t>
    <phoneticPr fontId="1" type="noConversion"/>
  </si>
  <si>
    <t>T545H158M006ATE035</t>
    <phoneticPr fontId="1" type="noConversion"/>
  </si>
  <si>
    <t>T545V107M016ATE050</t>
    <phoneticPr fontId="1" type="noConversion"/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</si>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</sst>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_-;\-* #,##0.0_-;_-* &quot;-&quot;??_-;_-@_-"/>
    <numFmt numFmtId="166" formatCode="0.0"/>
  </numFmts>
  <fonts count="22"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2"/>
      <color rgb="FFFF0000"/>
      <name val="Calibri Light"/>
      <family val="2"/>
    </font>
    <font>
      <sz val="12"/>
      <color theme="1"/>
      <name val="Calibri Light"/>
      <family val="2"/>
    </font>
    <font>
      <sz val="12"/>
      <color rgb="FFFF0000"/>
      <name val="Calibri Light"/>
      <family val="2"/>
    </font>
    <font>
      <sz val="10"/>
      <color theme="1"/>
      <name val="Calibri Light"/>
      <family val="2"/>
    </font>
    <font>
      <sz val="12"/>
      <color theme="1"/>
      <name val="Calibri"/>
      <family val="2"/>
      <charset val="136"/>
      <scheme val="minor"/>
    </font>
    <font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0"/>
      <color theme="1"/>
      <name val="Calibri Light"/>
      <family val="2"/>
    </font>
    <font>
      <b/>
      <sz val="12"/>
      <color rgb="FF000000"/>
      <name val="Calibri Light"/>
      <family val="2"/>
    </font>
    <font>
      <b/>
      <sz val="12"/>
      <color theme="2" tint="-0.749992370372631"/>
      <name val="Calibri Light"/>
      <family val="2"/>
    </font>
    <font>
      <sz val="12"/>
      <color theme="2" tint="-0.749992370372631"/>
      <name val="Calibri Light"/>
      <family val="2"/>
    </font>
    <font>
      <b/>
      <sz val="14"/>
      <color theme="1"/>
      <name val="Calibri Light"/>
      <family val="2"/>
    </font>
    <font>
      <b/>
      <vertAlign val="superscript"/>
      <sz val="12"/>
      <color theme="2" tint="-0.749992370372631"/>
      <name val="Calibri Light"/>
      <family val="2"/>
    </font>
    <font>
      <sz val="9"/>
      <color theme="1"/>
      <name val="Calibri Light"/>
      <family val="2"/>
    </font>
    <font>
      <sz val="12"/>
      <color theme="1"/>
      <name val="新細明體"/>
      <family val="1"/>
      <charset val="136"/>
    </font>
    <font>
      <b/>
      <i/>
      <u/>
      <sz val="14"/>
      <color rgb="FFFF0000"/>
      <name val="Calibri Light"/>
      <family val="2"/>
    </font>
    <font>
      <sz val="12"/>
      <name val="Calibri Light"/>
      <family val="2"/>
    </font>
    <font>
      <b/>
      <vertAlign val="superscript"/>
      <sz val="8"/>
      <color theme="1"/>
      <name val="Calibri Light"/>
      <family val="2"/>
    </font>
    <font>
      <b/>
      <sz val="12"/>
      <name val="Calibri Light"/>
      <family val="2"/>
    </font>
    <font>
      <b/>
      <sz val="10"/>
      <color rgb="FF00B05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64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NumberFormat="1" applyFont="1" applyFill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Border="1" applyAlignment="1">
      <alignment horizontal="right" vertical="center"/>
    </xf>
    <xf numFmtId="0" fontId="8" fillId="0" borderId="0" xfId="0" applyNumberFormat="1" applyFont="1" applyFill="1">
      <alignment vertical="center"/>
    </xf>
    <xf numFmtId="164" fontId="8" fillId="0" borderId="0" xfId="1" applyFont="1" applyAlignment="1">
      <alignment horizontal="center" vertical="center"/>
    </xf>
    <xf numFmtId="0" fontId="12" fillId="0" borderId="0" xfId="0" applyNumberFormat="1" applyFont="1" applyFill="1">
      <alignment vertical="center"/>
    </xf>
    <xf numFmtId="0" fontId="12" fillId="0" borderId="0" xfId="0" applyFont="1" applyFill="1">
      <alignment vertical="center"/>
    </xf>
    <xf numFmtId="0" fontId="12" fillId="0" borderId="0" xfId="0" applyFont="1">
      <alignment vertical="center"/>
    </xf>
    <xf numFmtId="0" fontId="11" fillId="0" borderId="0" xfId="0" applyFont="1" applyFill="1">
      <alignment vertical="center"/>
    </xf>
    <xf numFmtId="1" fontId="1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165" fontId="18" fillId="0" borderId="1" xfId="1" applyNumberFormat="1" applyFont="1" applyFill="1" applyBorder="1" applyAlignment="1">
      <alignment horizontal="right" vertical="center"/>
    </xf>
    <xf numFmtId="165" fontId="18" fillId="0" borderId="1" xfId="1" applyNumberFormat="1" applyFont="1" applyFill="1" applyBorder="1">
      <alignment vertical="center"/>
    </xf>
    <xf numFmtId="0" fontId="3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right" vertical="center"/>
      <protection locked="0"/>
    </xf>
    <xf numFmtId="166" fontId="2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 applyProtection="1">
      <alignment horizontal="right" vertical="center"/>
      <protection locked="0"/>
    </xf>
    <xf numFmtId="2" fontId="2" fillId="3" borderId="6" xfId="0" applyNumberFormat="1" applyFont="1" applyFill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 indent="1"/>
    </xf>
    <xf numFmtId="0" fontId="12" fillId="0" borderId="1" xfId="0" applyFont="1" applyFill="1" applyBorder="1" applyAlignment="1" applyProtection="1">
      <alignment horizontal="center" vertical="center" wrapText="1"/>
    </xf>
    <xf numFmtId="164" fontId="8" fillId="2" borderId="1" xfId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11" fillId="5" borderId="1" xfId="0" applyNumberFormat="1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/>
    </xf>
    <xf numFmtId="0" fontId="11" fillId="5" borderId="1" xfId="0" applyFont="1" applyFill="1" applyBorder="1" applyAlignment="1" applyProtection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2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164" fontId="9" fillId="5" borderId="1" xfId="1" applyFont="1" applyFill="1" applyBorder="1" applyAlignment="1" applyProtection="1">
      <alignment horizontal="center" vertical="center" wrapText="1"/>
    </xf>
    <xf numFmtId="165" fontId="11" fillId="5" borderId="1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65" fontId="12" fillId="0" borderId="0" xfId="1" applyNumberFormat="1" applyFont="1" applyFill="1" applyAlignment="1">
      <alignment vertical="center"/>
    </xf>
    <xf numFmtId="0" fontId="12" fillId="0" borderId="1" xfId="0" applyFont="1" applyFill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left" vertical="center" wrapText="1"/>
    </xf>
    <xf numFmtId="165" fontId="12" fillId="0" borderId="1" xfId="1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335139</xdr:colOff>
      <xdr:row>12</xdr:row>
      <xdr:rowOff>188146</xdr:rowOff>
    </xdr:from>
    <xdr:to>
      <xdr:col>1</xdr:col>
      <xdr:colOff>1046898</xdr:colOff>
      <xdr:row>20</xdr:row>
      <xdr:rowOff>69689</xdr:rowOff>
    </xdr:to>
    <xdr:pic>
      <xdr:nvPicPr>
        <xdr:cNvPr id="6" name="圖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139" y="3113850"/>
          <a:ext cx="2428334" cy="1746977"/>
        </a:xfrm>
        <a:prstGeom prst="rect">
          <a:avLst/>
        </a:prstGeom>
      </xdr:spPr>
    </xdr:pic>
    <xdr:clientData/>
  </xdr:twoCellAnchor>
  <xdr:twoCellAnchor>
    <xdr:from>
      <xdr:col>0</xdr:col>
      <xdr:colOff>159926</xdr:colOff>
      <xdr:row>10</xdr:row>
      <xdr:rowOff>15287</xdr:rowOff>
    </xdr:from>
    <xdr:to>
      <xdr:col>3</xdr:col>
      <xdr:colOff>37630</xdr:colOff>
      <xdr:row>14</xdr:row>
      <xdr:rowOff>18816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矩形 7"/>
            <xdr:cNvSpPr/>
          </xdr:nvSpPr>
          <xdr:spPr>
            <a:xfrm>
              <a:off x="159926" y="2470620"/>
              <a:ext cx="2775185" cy="1057159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altLang="zh-TW" sz="12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𝐸</m:t>
                    </m:r>
                    <m:r>
                      <a:rPr lang="en-US" altLang="zh-TW" sz="12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altLang="zh-TW" sz="12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𝑃</m:t>
                    </m:r>
                    <m:r>
                      <a:rPr lang="en-US" altLang="zh-TW" sz="12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altLang="zh-TW" sz="12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𝑇</m:t>
                    </m:r>
                    <m:r>
                      <a:rPr lang="en-US" altLang="zh-TW" sz="12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altLang="zh-TW" sz="12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altLang="zh-TW" sz="12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1</m:t>
                        </m:r>
                      </m:num>
                      <m:den>
                        <m:r>
                          <a:rPr lang="en-US" altLang="zh-TW" sz="12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  <m:r>
                      <a:rPr lang="en-US" altLang="zh-TW" sz="12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𝐶</m:t>
                    </m:r>
                    <m:d>
                      <m:dPr>
                        <m:ctrlPr>
                          <a:rPr lang="en-US" altLang="zh-TW" sz="12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sSup>
                          <m:sSupPr>
                            <m:ctrlPr>
                              <a:rPr lang="en-US" altLang="zh-TW" sz="12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altLang="zh-TW" sz="120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altLang="zh-TW" sz="120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en-US" altLang="zh-TW" sz="120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1</m:t>
                                </m:r>
                              </m:sub>
                            </m:sSub>
                          </m:e>
                          <m:sup>
                            <m:r>
                              <a:rPr lang="en-US" altLang="zh-TW" sz="12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  <m:r>
                          <a:rPr lang="en-US" altLang="zh-TW" sz="12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sSup>
                          <m:sSupPr>
                            <m:ctrlPr>
                              <a:rPr lang="en-US" altLang="zh-TW" sz="12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sSub>
                              <m:sSubPr>
                                <m:ctrlPr>
                                  <a:rPr lang="en-US" altLang="zh-TW" sz="120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altLang="zh-TW" sz="120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𝑉</m:t>
                                </m:r>
                              </m:e>
                              <m:sub>
                                <m:r>
                                  <a:rPr lang="en-US" altLang="zh-TW" sz="120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  <m:t>2</m:t>
                                </m:r>
                              </m:sub>
                            </m:sSub>
                          </m:e>
                          <m:sup>
                            <m:r>
                              <a:rPr lang="en-US" altLang="zh-TW" sz="120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p>
                      </m:e>
                    </m:d>
                  </m:oMath>
                </m:oMathPara>
              </a14:m>
              <a:endParaRPr lang="en-US" altLang="zh-TW" sz="1200" i="1">
                <a:solidFill>
                  <a:srgbClr val="FF0000"/>
                </a:solidFill>
                <a:latin typeface="Cambria Math" panose="02040503050406030204" pitchFamily="18" charset="0"/>
              </a:endParaRPr>
            </a:p>
            <a:p>
              <a:r>
                <a:rPr lang="en-US" altLang="zh-TW" sz="1400">
                  <a:solidFill>
                    <a:srgbClr val="FF0000"/>
                  </a:solidFill>
                  <a:latin typeface="Cambria Math" panose="02040503050406030204" pitchFamily="18" charset="0"/>
                </a:rPr>
                <a:t>     </a:t>
              </a:r>
              <a:r>
                <a:rPr lang="en-US" altLang="zh-TW" sz="1400" b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  </a:t>
              </a:r>
              <a:r>
                <a:rPr lang="en-US" altLang="zh-TW" sz="1400" b="0" baseline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 </a:t>
              </a:r>
              <a14:m>
                <m:oMath xmlns:m="http://schemas.openxmlformats.org/officeDocument/2006/math">
                  <m:r>
                    <a:rPr lang="en-US" altLang="zh-TW" sz="1400" b="0" i="1">
                      <a:solidFill>
                        <a:srgbClr val="FF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𝐶</m:t>
                  </m:r>
                  <m:r>
                    <a:rPr lang="en-US" altLang="zh-TW" sz="1400" b="0" i="1">
                      <a:solidFill>
                        <a:srgbClr val="FF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altLang="zh-TW" sz="14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altLang="zh-TW" sz="14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  <m:r>
                        <a:rPr lang="en-US" altLang="zh-TW" sz="14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𝐸</m:t>
                      </m:r>
                    </m:num>
                    <m:den>
                      <m:r>
                        <a:rPr lang="en-US" altLang="zh-TW" sz="14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(</m:t>
                      </m:r>
                      <m:sSup>
                        <m:sSupPr>
                          <m:ctrlPr>
                            <a:rPr lang="en-US" altLang="zh-TW" sz="14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n-US" altLang="zh-TW" sz="1400" b="0" i="1">
                                  <a:solidFill>
                                    <a:srgbClr val="FF0000"/>
                                  </a:solidFill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altLang="zh-TW" sz="1400" b="0" i="1">
                                  <a:solidFill>
                                    <a:srgbClr val="FF0000"/>
                                  </a:solidFill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en-US" altLang="zh-TW" sz="1400" b="0" i="1">
                                  <a:solidFill>
                                    <a:srgbClr val="FF0000"/>
                                  </a:solidFill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1</m:t>
                              </m:r>
                            </m:sub>
                          </m:sSub>
                        </m:e>
                        <m:sup>
                          <m:r>
                            <a:rPr lang="en-US" altLang="zh-TW" sz="14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altLang="zh-TW" sz="14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−</m:t>
                      </m:r>
                      <m:sSup>
                        <m:sSupPr>
                          <m:ctrlPr>
                            <a:rPr lang="en-US" altLang="zh-TW" sz="14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sSub>
                            <m:sSubPr>
                              <m:ctrlPr>
                                <a:rPr lang="en-US" altLang="zh-TW" sz="1400" b="0" i="1">
                                  <a:solidFill>
                                    <a:srgbClr val="FF0000"/>
                                  </a:solidFill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altLang="zh-TW" sz="1400" b="0" i="1">
                                  <a:solidFill>
                                    <a:srgbClr val="FF0000"/>
                                  </a:solidFill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𝑉</m:t>
                              </m:r>
                            </m:e>
                            <m:sub>
                              <m:r>
                                <a:rPr lang="en-US" altLang="zh-TW" sz="1400" b="0" i="1">
                                  <a:solidFill>
                                    <a:srgbClr val="FF0000"/>
                                  </a:solidFill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2</m:t>
                              </m:r>
                            </m:sub>
                          </m:sSub>
                        </m:e>
                        <m:sup>
                          <m:r>
                            <a:rPr lang="en-US" altLang="zh-TW" sz="1400" b="0" i="1">
                              <a:solidFill>
                                <a:srgbClr val="FF000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altLang="zh-TW" sz="1400" b="0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)</m:t>
                      </m:r>
                    </m:den>
                  </m:f>
                </m:oMath>
              </a14:m>
              <a:endParaRPr lang="en-US" altLang="zh-TW" sz="1200" b="0">
                <a:solidFill>
                  <a:srgbClr val="FF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8" name="矩形 7"/>
            <xdr:cNvSpPr/>
          </xdr:nvSpPr>
          <xdr:spPr>
            <a:xfrm>
              <a:off x="159926" y="2470620"/>
              <a:ext cx="2775185" cy="1057159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altLang="zh-TW" sz="12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𝐸=𝑃</a:t>
              </a:r>
              <a:r>
                <a:rPr lang="en-US" altLang="zh-TW" sz="12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×𝑇</a:t>
              </a:r>
              <a:r>
                <a:rPr lang="en-US" altLang="zh-TW" sz="12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=</a:t>
              </a:r>
              <a:r>
                <a:rPr lang="en-US" altLang="zh-TW" sz="1200" i="0">
                  <a:solidFill>
                    <a:srgbClr val="FF0000"/>
                  </a:solidFill>
                  <a:latin typeface="Cambria Math" panose="02040503050406030204" pitchFamily="18" charset="0"/>
                </a:rPr>
                <a:t>1/2 𝐶(〖𝑉_1〗^2−〖𝑉_2〗^2 )</a:t>
              </a:r>
              <a:endParaRPr lang="en-US" altLang="zh-TW" sz="1200" i="1">
                <a:solidFill>
                  <a:srgbClr val="FF0000"/>
                </a:solidFill>
                <a:latin typeface="Cambria Math" panose="02040503050406030204" pitchFamily="18" charset="0"/>
              </a:endParaRPr>
            </a:p>
            <a:p>
              <a:r>
                <a:rPr lang="en-US" altLang="zh-TW" sz="1400">
                  <a:solidFill>
                    <a:srgbClr val="FF0000"/>
                  </a:solidFill>
                  <a:latin typeface="Cambria Math" panose="02040503050406030204" pitchFamily="18" charset="0"/>
                </a:rPr>
                <a:t>     </a:t>
              </a:r>
              <a:r>
                <a:rPr lang="en-US" altLang="zh-TW" sz="1400" b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  </a:t>
              </a:r>
              <a:r>
                <a:rPr lang="en-US" altLang="zh-TW" sz="1400" b="0" baseline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   </a:t>
              </a:r>
              <a:r>
                <a:rPr lang="en-US" altLang="zh-TW" sz="14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𝐶=2𝐸/((〖𝑉_1〗^2−〖𝑉_2〗^2))</a:t>
              </a:r>
              <a:endParaRPr lang="en-US" altLang="zh-TW" sz="1200" b="0">
                <a:solidFill>
                  <a:srgbClr val="FF0000"/>
                </a:solidFill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zoomScale="85" zoomScaleNormal="85" workbookViewId="0">
      <selection activeCell="E3" sqref="E3"/>
    </sheetView>
  </sheetViews>
  <sheetFormatPr defaultColWidth="9" defaultRowHeight="15.75"/>
  <cols>
    <col min="1" max="1" width="26.375" style="1" customWidth="1"/>
    <col min="2" max="2" width="16.625" style="1" customWidth="1"/>
    <col min="3" max="3" width="4.75" style="1" customWidth="1"/>
    <col min="4" max="4" width="4.625" style="3" customWidth="1"/>
    <col min="5" max="5" width="10.375" style="5" customWidth="1"/>
    <col min="6" max="6" width="2.875" style="2" hidden="1" customWidth="1"/>
    <col min="7" max="7" width="10" style="11" bestFit="1" customWidth="1"/>
    <col min="8" max="8" width="7.5" style="11" hidden="1" customWidth="1"/>
    <col min="9" max="9" width="10.5" style="46" bestFit="1" customWidth="1"/>
    <col min="10" max="10" width="14.375" style="12" bestFit="1" customWidth="1"/>
    <col min="11" max="11" width="6.625" style="12" hidden="1" customWidth="1"/>
    <col min="12" max="12" width="7.5" style="11" bestFit="1" customWidth="1"/>
    <col min="13" max="14" width="7.5" style="4" hidden="1" customWidth="1"/>
    <col min="15" max="15" width="10.5" style="9" customWidth="1"/>
    <col min="16" max="16" width="28.25" style="14" bestFit="1" customWidth="1"/>
    <col min="17" max="18" width="12.25" style="12" bestFit="1" customWidth="1"/>
    <col min="19" max="19" width="9.375" style="13" customWidth="1"/>
    <col min="20" max="20" width="14.75" style="10" customWidth="1"/>
    <col min="21" max="16384" width="9" style="1"/>
  </cols>
  <sheetData>
    <row r="1" spans="1:20" ht="40.15" customHeight="1" thickBot="1">
      <c r="A1" s="51" t="s">
        <v>40</v>
      </c>
      <c r="B1" s="52"/>
      <c r="C1" s="52"/>
      <c r="E1" s="34" t="s">
        <v>35</v>
      </c>
      <c r="F1" s="35"/>
      <c r="G1" s="36" t="s">
        <v>20</v>
      </c>
      <c r="H1" s="36"/>
      <c r="I1" s="44" t="s">
        <v>19</v>
      </c>
      <c r="J1" s="37" t="s">
        <v>47</v>
      </c>
      <c r="K1" s="37"/>
      <c r="L1" s="36" t="s">
        <v>21</v>
      </c>
      <c r="M1" s="38" t="s">
        <v>22</v>
      </c>
      <c r="N1" s="38"/>
      <c r="O1" s="38" t="s">
        <v>48</v>
      </c>
      <c r="P1" s="37" t="s">
        <v>23</v>
      </c>
      <c r="Q1" s="39" t="s">
        <v>32</v>
      </c>
      <c r="R1" s="39" t="s">
        <v>33</v>
      </c>
      <c r="S1" s="39" t="s">
        <v>34</v>
      </c>
      <c r="T1" s="43" t="s">
        <v>53</v>
      </c>
    </row>
    <row r="2" spans="1:20" ht="19.5" customHeight="1">
      <c r="A2" s="17" t="s">
        <v>41</v>
      </c>
      <c r="B2" s="22">
        <v>2</v>
      </c>
      <c r="C2" s="40" t="s">
        <v>3</v>
      </c>
      <c r="D2" s="42">
        <v>1</v>
      </c>
      <c r="E2" s="50" t="str">
        <f>IF(O2="0", " ","Y")</f>
        <v>Y</v>
      </c>
      <c r="F2" s="27" t="str">
        <f t="shared" ref="F2" si="0">IF(G2&gt;=$B$8,"1","0")</f>
        <v>1</v>
      </c>
      <c r="G2" s="30">
        <v>6.3</v>
      </c>
      <c r="H2" s="30" t="str">
        <f>IF($B$2&gt;=I2,"1","0")</f>
        <v>1</v>
      </c>
      <c r="I2" s="49">
        <f>VALUE(RIGHT(J2,2))/10</f>
        <v>2</v>
      </c>
      <c r="J2" s="31" t="s">
        <v>7</v>
      </c>
      <c r="K2" s="31" t="str">
        <f>IF(F2+H2=2,"1","0")</f>
        <v>1</v>
      </c>
      <c r="L2" s="30">
        <v>1000</v>
      </c>
      <c r="M2" s="28">
        <f t="shared" ref="M2" si="1">$B$10/L2</f>
        <v>12.5</v>
      </c>
      <c r="N2" s="28">
        <f>ROUNDUP(M2,0)</f>
        <v>13</v>
      </c>
      <c r="O2" s="29">
        <f>IF(K2="1",VALUE(N2),"0")</f>
        <v>13</v>
      </c>
      <c r="P2" s="48" t="s">
        <v>8</v>
      </c>
      <c r="Q2" s="32" t="s">
        <v>24</v>
      </c>
      <c r="R2" s="32" t="s">
        <v>25</v>
      </c>
      <c r="S2" s="47">
        <f>Q2*R2</f>
        <v>54.020400000000002</v>
      </c>
      <c r="T2" s="33">
        <f>IF(O2&gt;0, VALUE(S2*O2), "0")</f>
        <v>702.26520000000005</v>
      </c>
    </row>
    <row r="3" spans="1:20" ht="19.5" customHeight="1">
      <c r="A3" s="17" t="s">
        <v>39</v>
      </c>
      <c r="B3" s="23">
        <v>30</v>
      </c>
      <c r="C3" s="40" t="s">
        <v>1</v>
      </c>
      <c r="D3" s="42">
        <v>2</v>
      </c>
      <c r="E3" s="50" t="s">
        <v>57</v>
      </c>
      <c r="F3" s="27" t="str">
        <f t="shared" ref="F3" si="2">IF(G3&gt;=$B$8,"1","0")</f>
        <v>1</v>
      </c>
      <c r="G3" s="30">
        <v>6.3</v>
      </c>
      <c r="H3" s="30" t="str">
        <f t="shared" ref="H3" si="3">IF($B$2&gt;=I3,"1","0")</f>
        <v>1</v>
      </c>
      <c r="I3" s="49">
        <f>VALUE(RIGHT(J3,2))/10</f>
        <v>2</v>
      </c>
      <c r="J3" s="31" t="s">
        <v>7</v>
      </c>
      <c r="K3" s="31" t="str">
        <f>IF(F3+H3=2,"1","0")</f>
        <v>1</v>
      </c>
      <c r="L3" s="30">
        <v>1500</v>
      </c>
      <c r="M3" s="28">
        <f t="shared" ref="M3" si="4">$B$10/L3</f>
        <v>8.3333333333333339</v>
      </c>
      <c r="N3" s="28">
        <f t="shared" ref="N3" si="5">ROUNDUP(M3,0)</f>
        <v>9</v>
      </c>
      <c r="O3" s="29">
        <f>IF(K3="1",VALUE(N3),"0")</f>
        <v>9</v>
      </c>
      <c r="P3" s="48" t="s">
        <v>55</v>
      </c>
      <c r="Q3" s="32" t="s">
        <v>24</v>
      </c>
      <c r="R3" s="32" t="s">
        <v>25</v>
      </c>
      <c r="S3" s="47">
        <f>Q3*R3</f>
        <v>54.020400000000002</v>
      </c>
      <c r="T3" s="33">
        <f>IF(O3&gt;0, VALUE(S3*O3), "0")</f>
        <v>486.18360000000001</v>
      </c>
    </row>
    <row r="4" spans="1:20" ht="19.5" customHeight="1">
      <c r="A4" s="17" t="s">
        <v>37</v>
      </c>
      <c r="B4" s="24">
        <v>5.7</v>
      </c>
      <c r="C4" s="40" t="s">
        <v>2</v>
      </c>
      <c r="D4" s="42">
        <v>3</v>
      </c>
      <c r="E4" s="50" t="str">
        <f t="shared" ref="E4" si="6">IF(O4="0", " ","Y")</f>
        <v>Y</v>
      </c>
      <c r="F4" s="27" t="str">
        <f t="shared" ref="F4" si="7">IF(G4&gt;=$B$8,"1","0")</f>
        <v>1</v>
      </c>
      <c r="G4" s="30">
        <v>6.3</v>
      </c>
      <c r="H4" s="30" t="str">
        <f t="shared" ref="H4" si="8">IF($B$2&gt;=I4,"1","0")</f>
        <v>1</v>
      </c>
      <c r="I4" s="49">
        <f>VALUE(RIGHT(J4,2))/10</f>
        <v>2</v>
      </c>
      <c r="J4" s="31" t="s">
        <v>7</v>
      </c>
      <c r="K4" s="31" t="str">
        <f>IF(F4+H4=2,"1","0")</f>
        <v>1</v>
      </c>
      <c r="L4" s="30">
        <v>1500</v>
      </c>
      <c r="M4" s="28">
        <f t="shared" ref="M4" si="9">$B$10/L4</f>
        <v>8.3333333333333339</v>
      </c>
      <c r="N4" s="28">
        <f t="shared" ref="N4" si="10">ROUNDUP(M4,0)</f>
        <v>9</v>
      </c>
      <c r="O4" s="29">
        <f>IF(K4="1",VALUE(N4),"0")</f>
        <v>9</v>
      </c>
      <c r="P4" s="48" t="s">
        <v>9</v>
      </c>
      <c r="Q4" s="32" t="s">
        <v>24</v>
      </c>
      <c r="R4" s="32" t="s">
        <v>25</v>
      </c>
      <c r="S4" s="47">
        <f>Q4*R4</f>
        <v>54.020400000000002</v>
      </c>
      <c r="T4" s="33">
        <f>IF(O4&gt;0, VALUE(S4*O4), "0")</f>
        <v>486.18360000000001</v>
      </c>
    </row>
    <row r="5" spans="1:20" ht="19.5" customHeight="1">
      <c r="A5" s="17" t="s">
        <v>38</v>
      </c>
      <c r="B5" s="25">
        <v>3.3</v>
      </c>
      <c r="C5" s="40" t="s">
        <v>2</v>
      </c>
      <c r="D5" s="42">
        <v>4</v>
      </c>
      <c r="E5" s="50" t="str">
        <f t="shared" ref="E5:E18" si="11">IF(O5="0", " ","Y")</f>
        <v>Y</v>
      </c>
      <c r="F5" s="27" t="str">
        <f t="shared" ref="F5:F18" si="12">IF(G5&gt;=$B$8,"1","0")</f>
        <v>1</v>
      </c>
      <c r="G5" s="30">
        <v>6.3</v>
      </c>
      <c r="H5" s="30" t="str">
        <f t="shared" ref="H5:H18" si="13">IF($B$2&gt;=I5,"1","0")</f>
        <v>1</v>
      </c>
      <c r="I5" s="49">
        <f t="shared" ref="I5:I15" si="14">VALUE(RIGHT(J5,2))/10</f>
        <v>2</v>
      </c>
      <c r="J5" s="31" t="s">
        <v>11</v>
      </c>
      <c r="K5" s="31" t="str">
        <f t="shared" ref="K5:K15" si="15">IF(F5+H5=2,"1","0")</f>
        <v>1</v>
      </c>
      <c r="L5" s="30">
        <v>330</v>
      </c>
      <c r="M5" s="28">
        <f t="shared" ref="M5:M18" si="16">$B$10/L5</f>
        <v>37.878787878787875</v>
      </c>
      <c r="N5" s="28">
        <f t="shared" ref="N5:N18" si="17">ROUNDUP(M5,0)</f>
        <v>38</v>
      </c>
      <c r="O5" s="29">
        <f t="shared" ref="O5:O7" si="18">IF(K5="1",VALUE(N5),"0")</f>
        <v>38</v>
      </c>
      <c r="P5" s="48" t="s">
        <v>43</v>
      </c>
      <c r="Q5" s="32" t="s">
        <v>24</v>
      </c>
      <c r="R5" s="32" t="s">
        <v>26</v>
      </c>
      <c r="S5" s="47">
        <f t="shared" ref="S5:S15" si="19">Q5*R5</f>
        <v>39.978400000000001</v>
      </c>
      <c r="T5" s="33">
        <f t="shared" ref="T5:T15" si="20">IF(O5&gt;0, VALUE(S5*O5), "0")</f>
        <v>1519.1792</v>
      </c>
    </row>
    <row r="6" spans="1:20" ht="19.5" customHeight="1" thickBot="1">
      <c r="A6" s="17" t="s">
        <v>49</v>
      </c>
      <c r="B6" s="26">
        <v>4.5</v>
      </c>
      <c r="C6" s="40" t="s">
        <v>4</v>
      </c>
      <c r="D6" s="42">
        <v>5</v>
      </c>
      <c r="E6" s="50" t="str">
        <f t="shared" si="11"/>
        <v>Y</v>
      </c>
      <c r="F6" s="27" t="str">
        <f t="shared" si="12"/>
        <v>1</v>
      </c>
      <c r="G6" s="30">
        <v>6.3</v>
      </c>
      <c r="H6" s="30" t="str">
        <f t="shared" si="13"/>
        <v>1</v>
      </c>
      <c r="I6" s="49">
        <f t="shared" si="14"/>
        <v>1.5</v>
      </c>
      <c r="J6" s="31" t="s">
        <v>10</v>
      </c>
      <c r="K6" s="31" t="str">
        <f t="shared" si="15"/>
        <v>1</v>
      </c>
      <c r="L6" s="30">
        <v>470</v>
      </c>
      <c r="M6" s="28">
        <f t="shared" si="16"/>
        <v>26.595744680851062</v>
      </c>
      <c r="N6" s="28">
        <f t="shared" si="17"/>
        <v>27</v>
      </c>
      <c r="O6" s="29">
        <f t="shared" si="18"/>
        <v>27</v>
      </c>
      <c r="P6" s="48" t="s">
        <v>36</v>
      </c>
      <c r="Q6" s="32" t="s">
        <v>24</v>
      </c>
      <c r="R6" s="32" t="s">
        <v>26</v>
      </c>
      <c r="S6" s="47">
        <f t="shared" si="19"/>
        <v>39.978400000000001</v>
      </c>
      <c r="T6" s="33">
        <f t="shared" si="20"/>
        <v>1079.4168</v>
      </c>
    </row>
    <row r="7" spans="1:20" s="6" customFormat="1" ht="19.5" customHeight="1">
      <c r="B7" s="15"/>
      <c r="C7" s="16"/>
      <c r="D7" s="42">
        <v>6</v>
      </c>
      <c r="E7" s="50" t="str">
        <f t="shared" si="11"/>
        <v>Y</v>
      </c>
      <c r="F7" s="27" t="str">
        <f t="shared" si="12"/>
        <v>1</v>
      </c>
      <c r="G7" s="30">
        <v>6.3</v>
      </c>
      <c r="H7" s="30" t="str">
        <f t="shared" si="13"/>
        <v>1</v>
      </c>
      <c r="I7" s="49">
        <f t="shared" si="14"/>
        <v>1.5</v>
      </c>
      <c r="J7" s="31" t="s">
        <v>10</v>
      </c>
      <c r="K7" s="31" t="str">
        <f t="shared" si="15"/>
        <v>1</v>
      </c>
      <c r="L7" s="30">
        <v>470</v>
      </c>
      <c r="M7" s="28">
        <f t="shared" si="16"/>
        <v>26.595744680851062</v>
      </c>
      <c r="N7" s="28">
        <f t="shared" si="17"/>
        <v>27</v>
      </c>
      <c r="O7" s="29">
        <f t="shared" si="18"/>
        <v>27</v>
      </c>
      <c r="P7" s="48" t="s">
        <v>44</v>
      </c>
      <c r="Q7" s="32" t="s">
        <v>24</v>
      </c>
      <c r="R7" s="32" t="s">
        <v>26</v>
      </c>
      <c r="S7" s="47">
        <f t="shared" si="19"/>
        <v>39.978400000000001</v>
      </c>
      <c r="T7" s="33">
        <f t="shared" si="20"/>
        <v>1079.4168</v>
      </c>
    </row>
    <row r="8" spans="1:20" ht="19.5" customHeight="1">
      <c r="A8" s="18" t="s">
        <v>51</v>
      </c>
      <c r="B8" s="19">
        <f>VALUE(IF(B4&gt;48,"N/A",IF(B4&gt;40,"63",IF(B4&gt;28,"50",IF(B4&gt;20,"35",IF(B4&gt;16,"25",IF(B4&gt;12.8,"20",IF(B4&gt;9,"16",IF(B4&gt;7.2,"10",IF(B4&gt;5.7,"8","6.3"))))))))))</f>
        <v>6.3</v>
      </c>
      <c r="C8" s="41" t="s">
        <v>2</v>
      </c>
      <c r="D8" s="42">
        <v>7</v>
      </c>
      <c r="E8" s="50" t="str">
        <f t="shared" si="11"/>
        <v>Y</v>
      </c>
      <c r="F8" s="27" t="str">
        <f t="shared" si="12"/>
        <v>1</v>
      </c>
      <c r="G8" s="30">
        <v>6.3</v>
      </c>
      <c r="H8" s="30" t="str">
        <f t="shared" si="13"/>
        <v>1</v>
      </c>
      <c r="I8" s="49">
        <f t="shared" si="14"/>
        <v>2</v>
      </c>
      <c r="J8" s="31" t="s">
        <v>11</v>
      </c>
      <c r="K8" s="31" t="str">
        <f t="shared" si="15"/>
        <v>1</v>
      </c>
      <c r="L8" s="30">
        <v>470</v>
      </c>
      <c r="M8" s="28">
        <f t="shared" si="16"/>
        <v>26.595744680851062</v>
      </c>
      <c r="N8" s="28">
        <f t="shared" si="17"/>
        <v>27</v>
      </c>
      <c r="O8" s="29">
        <f>IF(K8="1",VALUE(N8),"0")</f>
        <v>27</v>
      </c>
      <c r="P8" s="48" t="s">
        <v>45</v>
      </c>
      <c r="Q8" s="32" t="s">
        <v>24</v>
      </c>
      <c r="R8" s="32" t="s">
        <v>26</v>
      </c>
      <c r="S8" s="47">
        <f t="shared" si="19"/>
        <v>39.978400000000001</v>
      </c>
      <c r="T8" s="33">
        <f t="shared" si="20"/>
        <v>1079.4168</v>
      </c>
    </row>
    <row r="9" spans="1:20" ht="19.5" customHeight="1">
      <c r="A9" s="18" t="s">
        <v>50</v>
      </c>
      <c r="B9" s="19">
        <f>B3*B6</f>
        <v>135</v>
      </c>
      <c r="C9" s="41" t="s">
        <v>5</v>
      </c>
      <c r="D9" s="42">
        <v>8</v>
      </c>
      <c r="E9" s="50" t="str">
        <f t="shared" si="11"/>
        <v>Y</v>
      </c>
      <c r="F9" s="27" t="str">
        <f t="shared" si="12"/>
        <v>1</v>
      </c>
      <c r="G9" s="30">
        <v>10</v>
      </c>
      <c r="H9" s="30" t="str">
        <f t="shared" si="13"/>
        <v>1</v>
      </c>
      <c r="I9" s="49">
        <f t="shared" si="14"/>
        <v>2</v>
      </c>
      <c r="J9" s="31" t="s">
        <v>11</v>
      </c>
      <c r="K9" s="31" t="str">
        <f t="shared" si="15"/>
        <v>1</v>
      </c>
      <c r="L9" s="30">
        <v>220</v>
      </c>
      <c r="M9" s="28">
        <f t="shared" si="16"/>
        <v>56.81818181818182</v>
      </c>
      <c r="N9" s="28">
        <f t="shared" si="17"/>
        <v>57</v>
      </c>
      <c r="O9" s="29">
        <f t="shared" ref="O9:O15" si="21">IF(K9="1",VALUE(N9),"0")</f>
        <v>57</v>
      </c>
      <c r="P9" s="48" t="s">
        <v>14</v>
      </c>
      <c r="Q9" s="32">
        <v>8.26</v>
      </c>
      <c r="R9" s="32" t="s">
        <v>26</v>
      </c>
      <c r="S9" s="47">
        <f t="shared" si="19"/>
        <v>39.978400000000001</v>
      </c>
      <c r="T9" s="33">
        <f t="shared" si="20"/>
        <v>2278.7687999999998</v>
      </c>
    </row>
    <row r="10" spans="1:20" ht="19.5" customHeight="1">
      <c r="A10" s="18" t="s">
        <v>52</v>
      </c>
      <c r="B10" s="20">
        <f>VALUE(B9*2/(B4^2-B5^2)*1000)</f>
        <v>12500</v>
      </c>
      <c r="C10" s="41" t="s">
        <v>6</v>
      </c>
      <c r="D10" s="42">
        <v>9</v>
      </c>
      <c r="E10" s="50" t="str">
        <f t="shared" si="11"/>
        <v xml:space="preserve"> </v>
      </c>
      <c r="F10" s="27" t="str">
        <f t="shared" si="12"/>
        <v>1</v>
      </c>
      <c r="G10" s="30">
        <v>10</v>
      </c>
      <c r="H10" s="30" t="str">
        <f t="shared" si="13"/>
        <v>0</v>
      </c>
      <c r="I10" s="49">
        <f t="shared" si="14"/>
        <v>4</v>
      </c>
      <c r="J10" s="31" t="s">
        <v>12</v>
      </c>
      <c r="K10" s="31" t="str">
        <f t="shared" si="15"/>
        <v>0</v>
      </c>
      <c r="L10" s="30">
        <v>330</v>
      </c>
      <c r="M10" s="28">
        <f t="shared" si="16"/>
        <v>37.878787878787875</v>
      </c>
      <c r="N10" s="28">
        <f t="shared" si="17"/>
        <v>38</v>
      </c>
      <c r="O10" s="29" t="str">
        <f t="shared" si="21"/>
        <v>0</v>
      </c>
      <c r="P10" s="48" t="s">
        <v>15</v>
      </c>
      <c r="Q10" s="32" t="s">
        <v>24</v>
      </c>
      <c r="R10" s="32" t="s">
        <v>26</v>
      </c>
      <c r="S10" s="47">
        <f t="shared" si="19"/>
        <v>39.978400000000001</v>
      </c>
      <c r="T10" s="33">
        <f t="shared" si="20"/>
        <v>0</v>
      </c>
    </row>
    <row r="11" spans="1:20" ht="19.5" customHeight="1">
      <c r="D11" s="42">
        <v>10</v>
      </c>
      <c r="E11" s="50" t="str">
        <f t="shared" si="11"/>
        <v>Y</v>
      </c>
      <c r="F11" s="27" t="str">
        <f t="shared" si="12"/>
        <v>1</v>
      </c>
      <c r="G11" s="30">
        <v>16</v>
      </c>
      <c r="H11" s="30" t="str">
        <f t="shared" si="13"/>
        <v>1</v>
      </c>
      <c r="I11" s="49">
        <f t="shared" si="14"/>
        <v>1.5</v>
      </c>
      <c r="J11" s="31" t="s">
        <v>10</v>
      </c>
      <c r="K11" s="31" t="str">
        <f t="shared" si="15"/>
        <v>1</v>
      </c>
      <c r="L11" s="30">
        <v>47</v>
      </c>
      <c r="M11" s="28">
        <f t="shared" si="16"/>
        <v>265.95744680851061</v>
      </c>
      <c r="N11" s="28">
        <f t="shared" si="17"/>
        <v>266</v>
      </c>
      <c r="O11" s="29">
        <f t="shared" si="21"/>
        <v>266</v>
      </c>
      <c r="P11" s="48" t="s">
        <v>16</v>
      </c>
      <c r="Q11" s="32" t="s">
        <v>24</v>
      </c>
      <c r="R11" s="32" t="s">
        <v>26</v>
      </c>
      <c r="S11" s="47">
        <f t="shared" si="19"/>
        <v>39.978400000000001</v>
      </c>
      <c r="T11" s="33">
        <f t="shared" si="20"/>
        <v>10634.2544</v>
      </c>
    </row>
    <row r="12" spans="1:20" ht="19.5" customHeight="1">
      <c r="D12" s="42">
        <v>11</v>
      </c>
      <c r="E12" s="50" t="str">
        <f t="shared" si="11"/>
        <v>Y</v>
      </c>
      <c r="F12" s="27" t="str">
        <f t="shared" si="12"/>
        <v>1</v>
      </c>
      <c r="G12" s="30">
        <v>16</v>
      </c>
      <c r="H12" s="30" t="str">
        <f t="shared" si="13"/>
        <v>1</v>
      </c>
      <c r="I12" s="49">
        <f t="shared" si="14"/>
        <v>2</v>
      </c>
      <c r="J12" s="31" t="s">
        <v>27</v>
      </c>
      <c r="K12" s="31" t="str">
        <f t="shared" si="15"/>
        <v>1</v>
      </c>
      <c r="L12" s="30">
        <v>47</v>
      </c>
      <c r="M12" s="28">
        <f t="shared" si="16"/>
        <v>265.95744680851061</v>
      </c>
      <c r="N12" s="28">
        <f t="shared" si="17"/>
        <v>266</v>
      </c>
      <c r="O12" s="29">
        <f t="shared" si="21"/>
        <v>266</v>
      </c>
      <c r="P12" s="48" t="s">
        <v>28</v>
      </c>
      <c r="Q12" s="32" t="s">
        <v>24</v>
      </c>
      <c r="R12" s="32" t="s">
        <v>26</v>
      </c>
      <c r="S12" s="47">
        <f t="shared" si="19"/>
        <v>39.978400000000001</v>
      </c>
      <c r="T12" s="33">
        <f t="shared" si="20"/>
        <v>10634.2544</v>
      </c>
    </row>
    <row r="13" spans="1:20" ht="19.5" customHeight="1">
      <c r="A13" s="6"/>
      <c r="B13" s="6"/>
      <c r="C13" s="6"/>
      <c r="D13" s="42">
        <v>12</v>
      </c>
      <c r="E13" s="50" t="str">
        <f t="shared" si="11"/>
        <v xml:space="preserve"> </v>
      </c>
      <c r="F13" s="27" t="str">
        <f t="shared" si="12"/>
        <v>1</v>
      </c>
      <c r="G13" s="30">
        <v>16</v>
      </c>
      <c r="H13" s="30" t="str">
        <f t="shared" si="13"/>
        <v>0</v>
      </c>
      <c r="I13" s="49">
        <f t="shared" si="14"/>
        <v>4.3</v>
      </c>
      <c r="J13" s="31" t="s">
        <v>13</v>
      </c>
      <c r="K13" s="31" t="str">
        <f t="shared" si="15"/>
        <v>0</v>
      </c>
      <c r="L13" s="30">
        <v>150</v>
      </c>
      <c r="M13" s="28">
        <f t="shared" si="16"/>
        <v>83.333333333333329</v>
      </c>
      <c r="N13" s="28">
        <f t="shared" si="17"/>
        <v>84</v>
      </c>
      <c r="O13" s="29" t="str">
        <f t="shared" si="21"/>
        <v>0</v>
      </c>
      <c r="P13" s="48" t="s">
        <v>29</v>
      </c>
      <c r="Q13" s="32" t="s">
        <v>30</v>
      </c>
      <c r="R13" s="32" t="s">
        <v>31</v>
      </c>
      <c r="S13" s="47">
        <f t="shared" si="19"/>
        <v>40.109499999999997</v>
      </c>
      <c r="T13" s="33">
        <f t="shared" si="20"/>
        <v>0</v>
      </c>
    </row>
    <row r="14" spans="1:20" ht="19.5" customHeight="1">
      <c r="A14" s="6"/>
      <c r="B14" s="7"/>
      <c r="C14" s="6"/>
      <c r="D14" s="42">
        <v>13</v>
      </c>
      <c r="E14" s="50" t="str">
        <f t="shared" si="11"/>
        <v>Y</v>
      </c>
      <c r="F14" s="27" t="str">
        <f t="shared" si="12"/>
        <v>1</v>
      </c>
      <c r="G14" s="30">
        <v>16</v>
      </c>
      <c r="H14" s="30" t="str">
        <f t="shared" si="13"/>
        <v>1</v>
      </c>
      <c r="I14" s="49">
        <f t="shared" si="14"/>
        <v>2</v>
      </c>
      <c r="J14" s="31" t="s">
        <v>46</v>
      </c>
      <c r="K14" s="31" t="str">
        <f t="shared" si="15"/>
        <v>1</v>
      </c>
      <c r="L14" s="30">
        <v>180</v>
      </c>
      <c r="M14" s="28">
        <f t="shared" si="16"/>
        <v>69.444444444444443</v>
      </c>
      <c r="N14" s="28">
        <f t="shared" si="17"/>
        <v>70</v>
      </c>
      <c r="O14" s="29">
        <f t="shared" si="21"/>
        <v>70</v>
      </c>
      <c r="P14" s="48" t="s">
        <v>17</v>
      </c>
      <c r="Q14" s="32" t="s">
        <v>24</v>
      </c>
      <c r="R14" s="32" t="s">
        <v>25</v>
      </c>
      <c r="S14" s="47">
        <f t="shared" si="19"/>
        <v>54.020400000000002</v>
      </c>
      <c r="T14" s="33">
        <f t="shared" si="20"/>
        <v>3781.4280000000003</v>
      </c>
    </row>
    <row r="15" spans="1:20" ht="19.5" customHeight="1">
      <c r="A15" s="1" t="s">
        <v>0</v>
      </c>
      <c r="B15" s="1" t="s">
        <v>0</v>
      </c>
      <c r="C15" s="1" t="s">
        <v>0</v>
      </c>
      <c r="D15" s="42">
        <v>14</v>
      </c>
      <c r="E15" s="50" t="str">
        <f t="shared" si="11"/>
        <v xml:space="preserve"> </v>
      </c>
      <c r="F15" s="27" t="str">
        <f t="shared" si="12"/>
        <v>1</v>
      </c>
      <c r="G15" s="30">
        <v>16</v>
      </c>
      <c r="H15" s="30" t="str">
        <f t="shared" si="13"/>
        <v>0</v>
      </c>
      <c r="I15" s="49">
        <f t="shared" si="14"/>
        <v>4.3</v>
      </c>
      <c r="J15" s="31" t="s">
        <v>13</v>
      </c>
      <c r="K15" s="31" t="str">
        <f t="shared" si="15"/>
        <v>0</v>
      </c>
      <c r="L15" s="30">
        <v>220</v>
      </c>
      <c r="M15" s="28">
        <f t="shared" si="16"/>
        <v>56.81818181818182</v>
      </c>
      <c r="N15" s="28">
        <f t="shared" si="17"/>
        <v>57</v>
      </c>
      <c r="O15" s="29" t="str">
        <f t="shared" si="21"/>
        <v>0</v>
      </c>
      <c r="P15" s="48" t="s">
        <v>54</v>
      </c>
      <c r="Q15" s="32" t="s">
        <v>24</v>
      </c>
      <c r="R15" s="32">
        <v>4.84</v>
      </c>
      <c r="S15" s="47">
        <f t="shared" si="19"/>
        <v>39.978400000000001</v>
      </c>
      <c r="T15" s="33">
        <f t="shared" si="20"/>
        <v>0</v>
      </c>
    </row>
    <row r="16" spans="1:20" ht="19.5" customHeight="1">
      <c r="D16" s="42">
        <v>15</v>
      </c>
      <c r="E16" s="50" t="str">
        <f t="shared" si="11"/>
        <v xml:space="preserve"> </v>
      </c>
      <c r="F16" s="27" t="str">
        <f t="shared" si="12"/>
        <v>1</v>
      </c>
      <c r="G16" s="30">
        <v>16</v>
      </c>
      <c r="H16" s="30" t="str">
        <f t="shared" si="13"/>
        <v>0</v>
      </c>
      <c r="I16" s="49">
        <f>VALUE(RIGHT(J16,2))/10</f>
        <v>4.3</v>
      </c>
      <c r="J16" s="31" t="s">
        <v>13</v>
      </c>
      <c r="K16" s="31" t="str">
        <f>IF(F16+H16=2,"1","0")</f>
        <v>0</v>
      </c>
      <c r="L16" s="30">
        <v>330</v>
      </c>
      <c r="M16" s="28">
        <f t="shared" si="16"/>
        <v>37.878787878787875</v>
      </c>
      <c r="N16" s="28">
        <f t="shared" si="17"/>
        <v>38</v>
      </c>
      <c r="O16" s="29" t="str">
        <f>IF(K16="1",VALUE(N16),"0")</f>
        <v>0</v>
      </c>
      <c r="P16" s="48" t="s">
        <v>42</v>
      </c>
      <c r="Q16" s="32" t="s">
        <v>24</v>
      </c>
      <c r="R16" s="32" t="s">
        <v>26</v>
      </c>
      <c r="S16" s="47">
        <f>Q16*R16</f>
        <v>39.978400000000001</v>
      </c>
      <c r="T16" s="33">
        <f>IF(O16&gt;0, VALUE(S16*O16), "0")</f>
        <v>0</v>
      </c>
    </row>
    <row r="17" spans="1:20" ht="19.5" customHeight="1">
      <c r="A17" s="8"/>
      <c r="B17" s="6"/>
      <c r="C17" s="6"/>
      <c r="D17" s="42">
        <v>16</v>
      </c>
      <c r="E17" s="50" t="str">
        <f t="shared" si="11"/>
        <v>Y</v>
      </c>
      <c r="F17" s="27" t="str">
        <f t="shared" si="12"/>
        <v>1</v>
      </c>
      <c r="G17" s="30">
        <v>16</v>
      </c>
      <c r="H17" s="30" t="str">
        <f t="shared" si="13"/>
        <v>1</v>
      </c>
      <c r="I17" s="49">
        <f>VALUE(RIGHT(J17,2))/10</f>
        <v>2</v>
      </c>
      <c r="J17" s="31" t="s">
        <v>27</v>
      </c>
      <c r="K17" s="31" t="str">
        <f>IF(F17+H17=2,"1","0")</f>
        <v>1</v>
      </c>
      <c r="L17" s="30">
        <v>100</v>
      </c>
      <c r="M17" s="28">
        <f t="shared" si="16"/>
        <v>125</v>
      </c>
      <c r="N17" s="28">
        <f t="shared" si="17"/>
        <v>125</v>
      </c>
      <c r="O17" s="29">
        <f>IF(K17="1",VALUE(N17),"0")</f>
        <v>125</v>
      </c>
      <c r="P17" s="48" t="s">
        <v>56</v>
      </c>
      <c r="Q17" s="32" t="s">
        <v>24</v>
      </c>
      <c r="R17" s="32" t="s">
        <v>26</v>
      </c>
      <c r="S17" s="47">
        <f>Q17*R17</f>
        <v>39.978400000000001</v>
      </c>
      <c r="T17" s="33">
        <f>IF(O17&gt;0, VALUE(S17*O17), "0")</f>
        <v>4997.3</v>
      </c>
    </row>
    <row r="18" spans="1:20" ht="19.5" customHeight="1">
      <c r="A18" s="8"/>
      <c r="B18" s="6"/>
      <c r="C18" s="6"/>
      <c r="D18" s="42">
        <v>17</v>
      </c>
      <c r="E18" s="50" t="str">
        <f t="shared" si="11"/>
        <v>Y</v>
      </c>
      <c r="F18" s="27" t="str">
        <f t="shared" si="12"/>
        <v>1</v>
      </c>
      <c r="G18" s="30">
        <v>20</v>
      </c>
      <c r="H18" s="30" t="str">
        <f t="shared" si="13"/>
        <v>1</v>
      </c>
      <c r="I18" s="49">
        <f>VALUE(RIGHT(J18,2))/10</f>
        <v>2</v>
      </c>
      <c r="J18" s="31" t="s">
        <v>11</v>
      </c>
      <c r="K18" s="31" t="str">
        <f>IF(F18+H18=2,"1","0")</f>
        <v>1</v>
      </c>
      <c r="L18" s="30">
        <v>47</v>
      </c>
      <c r="M18" s="28">
        <f t="shared" si="16"/>
        <v>265.95744680851061</v>
      </c>
      <c r="N18" s="28">
        <f t="shared" si="17"/>
        <v>266</v>
      </c>
      <c r="O18" s="29">
        <f>IF(K18="1",VALUE(N18),"0")</f>
        <v>266</v>
      </c>
      <c r="P18" s="48" t="s">
        <v>18</v>
      </c>
      <c r="Q18" s="32" t="s">
        <v>24</v>
      </c>
      <c r="R18" s="32" t="s">
        <v>26</v>
      </c>
      <c r="S18" s="47">
        <f>Q18*R18</f>
        <v>39.978400000000001</v>
      </c>
      <c r="T18" s="33">
        <f>IF(O18&gt;0, VALUE(S18*O18), "0")</f>
        <v>10634.2544</v>
      </c>
    </row>
    <row r="19" spans="1:20" ht="17.25" customHeight="1">
      <c r="D19" s="1"/>
      <c r="E19" s="1"/>
      <c r="F19" s="1"/>
      <c r="G19" s="1"/>
      <c r="H19" s="1"/>
      <c r="I19" s="4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7.25" customHeight="1">
      <c r="D20" s="1"/>
      <c r="E20" s="1"/>
      <c r="F20" s="1"/>
      <c r="G20" s="1"/>
      <c r="H20" s="1"/>
      <c r="I20" s="4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7.25" customHeight="1">
      <c r="D21" s="1"/>
      <c r="E21" s="1"/>
      <c r="F21" s="1"/>
      <c r="G21" s="1"/>
      <c r="H21" s="1"/>
      <c r="I21" s="4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3.15" customHeight="1">
      <c r="D22" s="1"/>
      <c r="E22" s="1"/>
      <c r="F22" s="1"/>
      <c r="G22" s="1"/>
      <c r="H22" s="1"/>
      <c r="I22" s="4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D23" s="1"/>
      <c r="E23" s="1"/>
      <c r="F23" s="1"/>
      <c r="G23" s="1"/>
      <c r="H23" s="1"/>
      <c r="I23" s="4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D24" s="1"/>
      <c r="E24" s="1"/>
      <c r="F24" s="1"/>
      <c r="G24" s="1"/>
      <c r="H24" s="1"/>
      <c r="I24" s="4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D25" s="1"/>
      <c r="E25" s="1"/>
      <c r="F25" s="1"/>
      <c r="G25" s="1"/>
      <c r="H25" s="1"/>
      <c r="I25" s="45"/>
      <c r="J25" s="1"/>
      <c r="K25" s="1"/>
      <c r="L25" s="1"/>
      <c r="M25" s="1"/>
      <c r="N25" s="1"/>
      <c r="O25" s="1"/>
      <c r="P25" s="21"/>
      <c r="Q25" s="1"/>
      <c r="R25" s="1"/>
      <c r="S25" s="1"/>
      <c r="T25" s="1"/>
    </row>
    <row r="26" spans="1:20">
      <c r="D26" s="1"/>
      <c r="E26" s="1"/>
      <c r="F26" s="1"/>
      <c r="G26" s="1"/>
      <c r="H26" s="1"/>
      <c r="I26" s="4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D27" s="1"/>
      <c r="E27" s="1"/>
      <c r="F27" s="1"/>
      <c r="G27" s="1"/>
      <c r="H27" s="1"/>
      <c r="I27" s="4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D28" s="1"/>
      <c r="E28" s="1"/>
      <c r="F28" s="1"/>
      <c r="G28" s="1"/>
      <c r="H28" s="1"/>
      <c r="I28" s="4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sheetProtection selectLockedCells="1"/>
  <protectedRanges>
    <protectedRange password="CE2A" sqref="B2:B6" name="範圍1"/>
  </protectedRanges>
  <mergeCells count="1">
    <mergeCell ref="A1:C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A68668-2620-4B3A-A0FD-2209BFCD0B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418BFD-0748-49A2-9834-7747E5583EEB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40A47A8-F4EF-4B7E-9D5A-10B383A0B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T545 SSD Cap calcularor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okxlta1</dc:creator>
  <cp:lastModifiedBy>USER</cp:lastModifiedBy>
  <dcterms:created xsi:type="dcterms:W3CDTF">2014-04-28T12:57:57Z</dcterms:created>
  <dcterms:modified xsi:type="dcterms:W3CDTF">2017-08-17T15:27:12Z</dcterms:modified>
</cp:coreProperties>
</file>